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9140" windowHeight="7416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AD17" i="4" l="1"/>
  <c r="AC17" i="4"/>
  <c r="AD9" i="4"/>
  <c r="AC9" i="4"/>
  <c r="W17" i="4"/>
  <c r="Z17" i="4"/>
  <c r="AE17" i="4"/>
  <c r="AA17" i="4"/>
  <c r="V17" i="4"/>
  <c r="W16" i="4"/>
  <c r="AA16" i="4" s="1"/>
  <c r="V16" i="4"/>
  <c r="Z16" i="4" s="1"/>
  <c r="W15" i="4"/>
  <c r="AA15" i="4" s="1"/>
  <c r="V15" i="4"/>
  <c r="Y15" i="4" s="1"/>
  <c r="Y14" i="4"/>
  <c r="W14" i="4"/>
  <c r="AA14" i="4" s="1"/>
  <c r="V14" i="4"/>
  <c r="X14" i="4" s="1"/>
  <c r="Y13" i="4"/>
  <c r="X13" i="4"/>
  <c r="W13" i="4"/>
  <c r="AA13" i="4" s="1"/>
  <c r="V13" i="4"/>
  <c r="Z13" i="4" s="1"/>
  <c r="AB13" i="4" s="1"/>
  <c r="AB7" i="4"/>
  <c r="AB8" i="4"/>
  <c r="AB9" i="4"/>
  <c r="AB6" i="4"/>
  <c r="AA7" i="4"/>
  <c r="AA8" i="4"/>
  <c r="AA6" i="4"/>
  <c r="Z7" i="4"/>
  <c r="Z8" i="4"/>
  <c r="Z6" i="4"/>
  <c r="AA9" i="4"/>
  <c r="Z9" i="4"/>
  <c r="V9" i="4"/>
  <c r="W9" i="4"/>
  <c r="W8" i="4"/>
  <c r="V8" i="4"/>
  <c r="V7" i="4"/>
  <c r="W7" i="4"/>
  <c r="X6" i="4"/>
  <c r="W6" i="4"/>
  <c r="V6" i="4"/>
  <c r="AE9" i="4" l="1"/>
  <c r="AB17" i="4"/>
  <c r="X17" i="4"/>
  <c r="Y17" i="4"/>
  <c r="AB16" i="4"/>
  <c r="Z15" i="4"/>
  <c r="AB15" i="4" s="1"/>
  <c r="Z14" i="4"/>
  <c r="AB14" i="4" s="1"/>
  <c r="X16" i="4"/>
  <c r="X15" i="4"/>
  <c r="Y16" i="4"/>
  <c r="X9" i="4"/>
  <c r="X8" i="4"/>
  <c r="X7" i="4"/>
</calcChain>
</file>

<file path=xl/sharedStrings.xml><?xml version="1.0" encoding="utf-8"?>
<sst xmlns="http://schemas.openxmlformats.org/spreadsheetml/2006/main" count="35" uniqueCount="23">
  <si>
    <t>average</t>
  </si>
  <si>
    <t>plus twice stdev</t>
  </si>
  <si>
    <t>minus twice stdev</t>
  </si>
  <si>
    <t>credits</t>
  </si>
  <si>
    <t>debits</t>
  </si>
  <si>
    <t>Country name</t>
  </si>
  <si>
    <t>First Iteration (in red the outliers excluded)</t>
  </si>
  <si>
    <t>Second Iteration (in red the outliers excluded)</t>
  </si>
  <si>
    <t>Third Iteration (in red the outliers excluded)</t>
  </si>
  <si>
    <t>Fourth Iteration (in red the outliers excluded)</t>
  </si>
  <si>
    <t>Without excluding values below the BL minus twice the SD</t>
  </si>
  <si>
    <t>margin (2SD)</t>
  </si>
  <si>
    <t>standard deviation (SD)</t>
  </si>
  <si>
    <t>background level (BL)</t>
  </si>
  <si>
    <t>threshold (BL+2SD)</t>
  </si>
  <si>
    <t>Value to be exceeded to allow exclusion of emissions from accounting</t>
  </si>
  <si>
    <r>
      <t>This example has been drafted by using data coming from a real country as per the year 2011 when the data, together with data of all other Annex I parties, have been used to study variability of natural disturbances and for establishing provisions as drafted in decision 2/CMP.7; data include only emissions from wildfires in kt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eq</t>
    </r>
  </si>
  <si>
    <t>net</t>
  </si>
  <si>
    <t>With excluding values below the BL minus twice the SD</t>
  </si>
  <si>
    <t>credits (negative value)</t>
  </si>
  <si>
    <t>debits (positive value)</t>
  </si>
  <si>
    <t>The expectation of net credits/debits (annual values) has been calculated by applying to the established BL and margin, the original timeseries of data on emissions from ND as it was a prediction of expected emissions from ND</t>
  </si>
  <si>
    <t>For this country the exclusion, from the calculation of the BL, of values lower than the average minus twice the SD creates the expectation of net credits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</si>
</sst>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Book Antiqua"/>
      <family val="1"/>
    </font>
    <font>
      <vertAlign val="subscript"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/>
    <xf numFmtId="164" fontId="5" fillId="0" borderId="0" xfId="1" applyNumberFormat="1" applyFont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0" fontId="5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0" fontId="4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10" fontId="5" fillId="0" borderId="0" xfId="1" applyNumberFormat="1" applyFont="1" applyAlignment="1">
      <alignment horizontal="center" vertical="center"/>
    </xf>
    <xf numFmtId="1" fontId="4" fillId="2" borderId="0" xfId="1" applyNumberFormat="1" applyFont="1" applyFill="1" applyAlignment="1">
      <alignment horizontal="center" vertical="center"/>
    </xf>
    <xf numFmtId="164" fontId="5" fillId="3" borderId="0" xfId="1" applyNumberFormat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4" fillId="5" borderId="0" xfId="1" applyNumberFormat="1" applyFont="1" applyFill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6" borderId="0" xfId="1" applyNumberFormat="1" applyFont="1" applyFill="1" applyAlignment="1">
      <alignment horizontal="center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tabSelected="1" topLeftCell="T1" zoomScaleNormal="100" workbookViewId="0">
      <selection activeCell="AF17" sqref="AF17:AI20"/>
    </sheetView>
  </sheetViews>
  <sheetFormatPr defaultRowHeight="14.4" x14ac:dyDescent="0.3"/>
  <cols>
    <col min="1" max="1" width="40.6640625" style="2" customWidth="1"/>
    <col min="2" max="3" width="5.77734375" style="2" bestFit="1" customWidth="1"/>
    <col min="4" max="4" width="6.88671875" style="2" bestFit="1" customWidth="1"/>
    <col min="5" max="14" width="5.77734375" style="2" bestFit="1" customWidth="1"/>
    <col min="15" max="15" width="6.88671875" style="2" bestFit="1" customWidth="1"/>
    <col min="16" max="21" width="5.77734375" style="2" bestFit="1" customWidth="1"/>
    <col min="22" max="22" width="6" style="2" bestFit="1" customWidth="1"/>
    <col min="23" max="23" width="16.33203125" style="2" bestFit="1" customWidth="1"/>
    <col min="24" max="24" width="11.21875" style="2" bestFit="1" customWidth="1"/>
    <col min="25" max="25" width="12.44140625" style="2" bestFit="1" customWidth="1"/>
    <col min="26" max="26" width="15.5546875" style="2" bestFit="1" customWidth="1"/>
    <col min="27" max="27" width="9.6640625" style="2" bestFit="1" customWidth="1"/>
    <col min="28" max="28" width="14.109375" style="2" bestFit="1" customWidth="1"/>
    <col min="29" max="29" width="15.109375" style="2" bestFit="1" customWidth="1"/>
    <col min="30" max="30" width="14.44140625" style="2" bestFit="1" customWidth="1"/>
    <col min="31" max="31" width="6.21875" style="2" bestFit="1" customWidth="1"/>
    <col min="32" max="16384" width="8.88671875" style="2"/>
  </cols>
  <sheetData>
    <row r="1" spans="1:32" ht="14.4" customHeight="1" x14ac:dyDescent="0.3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AB1" s="19" t="s">
        <v>15</v>
      </c>
      <c r="AC1" s="19" t="s">
        <v>21</v>
      </c>
      <c r="AD1" s="19"/>
      <c r="AE1" s="19"/>
    </row>
    <row r="2" spans="1:3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B2" s="19"/>
      <c r="AC2" s="19"/>
      <c r="AD2" s="19"/>
      <c r="AE2" s="19"/>
    </row>
    <row r="3" spans="1:3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AB3" s="19"/>
      <c r="AC3" s="19"/>
      <c r="AD3" s="19"/>
      <c r="AE3" s="19"/>
    </row>
    <row r="4" spans="1:32" x14ac:dyDescent="0.3">
      <c r="A4" s="21" t="s">
        <v>10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7"/>
      <c r="W4" s="7"/>
      <c r="X4" s="7"/>
      <c r="Y4" s="7"/>
      <c r="Z4" s="7"/>
      <c r="AA4" s="7"/>
      <c r="AB4" s="19"/>
      <c r="AC4" s="19"/>
      <c r="AD4" s="19"/>
      <c r="AE4" s="19"/>
      <c r="AF4" s="8"/>
    </row>
    <row r="5" spans="1:32" x14ac:dyDescent="0.3">
      <c r="A5" s="8"/>
      <c r="B5" s="9">
        <v>1990</v>
      </c>
      <c r="C5" s="9">
        <v>1991</v>
      </c>
      <c r="D5" s="9">
        <v>1992</v>
      </c>
      <c r="E5" s="9">
        <v>1993</v>
      </c>
      <c r="F5" s="9">
        <v>1994</v>
      </c>
      <c r="G5" s="9">
        <v>1995</v>
      </c>
      <c r="H5" s="9">
        <v>1996</v>
      </c>
      <c r="I5" s="9">
        <v>1997</v>
      </c>
      <c r="J5" s="9">
        <v>1998</v>
      </c>
      <c r="K5" s="9">
        <v>1999</v>
      </c>
      <c r="L5" s="9">
        <v>2000</v>
      </c>
      <c r="M5" s="9">
        <v>2001</v>
      </c>
      <c r="N5" s="9">
        <v>2002</v>
      </c>
      <c r="O5" s="9">
        <v>2003</v>
      </c>
      <c r="P5" s="9">
        <v>2004</v>
      </c>
      <c r="Q5" s="9">
        <v>2005</v>
      </c>
      <c r="R5" s="9">
        <v>2006</v>
      </c>
      <c r="S5" s="9">
        <v>2007</v>
      </c>
      <c r="T5" s="9">
        <v>2008</v>
      </c>
      <c r="U5" s="9">
        <v>2009</v>
      </c>
      <c r="V5" s="9" t="s">
        <v>0</v>
      </c>
      <c r="W5" s="10" t="s">
        <v>12</v>
      </c>
      <c r="X5" s="10" t="s">
        <v>1</v>
      </c>
      <c r="Y5" s="10" t="s">
        <v>2</v>
      </c>
      <c r="Z5" s="11" t="s">
        <v>13</v>
      </c>
      <c r="AA5" s="11" t="s">
        <v>11</v>
      </c>
      <c r="AB5" s="12" t="s">
        <v>14</v>
      </c>
      <c r="AC5" s="13" t="s">
        <v>19</v>
      </c>
      <c r="AD5" s="14" t="s">
        <v>20</v>
      </c>
      <c r="AE5" s="9" t="s">
        <v>17</v>
      </c>
      <c r="AF5" s="8"/>
    </row>
    <row r="6" spans="1:32" x14ac:dyDescent="0.3">
      <c r="A6" s="15" t="s">
        <v>5</v>
      </c>
      <c r="B6" s="6">
        <v>340.3122773290653</v>
      </c>
      <c r="C6" s="7">
        <v>119.70001882202307</v>
      </c>
      <c r="D6" s="16">
        <v>2046.2869513008961</v>
      </c>
      <c r="E6" s="7">
        <v>390.40258148271454</v>
      </c>
      <c r="F6" s="7">
        <v>435.21638857106285</v>
      </c>
      <c r="G6" s="7">
        <v>254.51048526248402</v>
      </c>
      <c r="H6" s="7">
        <v>691.04210592061463</v>
      </c>
      <c r="I6" s="7">
        <v>329.41033345966707</v>
      </c>
      <c r="J6" s="7">
        <v>206.77558206145969</v>
      </c>
      <c r="K6" s="7">
        <v>434.39585444302179</v>
      </c>
      <c r="L6" s="7">
        <v>369.16137077080668</v>
      </c>
      <c r="M6" s="7">
        <v>182.61128763892447</v>
      </c>
      <c r="N6" s="7">
        <v>280.42863716261201</v>
      </c>
      <c r="O6" s="7">
        <v>1182.7484970934702</v>
      </c>
      <c r="P6" s="6">
        <v>209.28727609218947</v>
      </c>
      <c r="Q6" s="6">
        <v>334.68747460947509</v>
      </c>
      <c r="R6" s="6">
        <v>343.64500754673492</v>
      </c>
      <c r="S6" s="6">
        <v>288.91820647119073</v>
      </c>
      <c r="T6" s="6">
        <v>285.94495358258644</v>
      </c>
      <c r="U6" s="6">
        <v>293.3428613930858</v>
      </c>
      <c r="V6" s="7">
        <f>AVERAGE(B6:U6)</f>
        <v>450.94140755070418</v>
      </c>
      <c r="W6" s="7">
        <f>_xlfn.STDEV.S(B6:U6)</f>
        <v>438.11410215646094</v>
      </c>
      <c r="X6" s="7">
        <f>V6+2*W6</f>
        <v>1327.169611863626</v>
      </c>
      <c r="Y6" s="7"/>
      <c r="Z6" s="7">
        <f>V6</f>
        <v>450.94140755070418</v>
      </c>
      <c r="AA6" s="7">
        <f>2*W6</f>
        <v>876.22820431292189</v>
      </c>
      <c r="AB6" s="7">
        <f>Z6+AA6</f>
        <v>1327.169611863626</v>
      </c>
      <c r="AC6" s="13"/>
      <c r="AD6" s="14"/>
      <c r="AE6" s="8"/>
      <c r="AF6" s="8"/>
    </row>
    <row r="7" spans="1:32" x14ac:dyDescent="0.3">
      <c r="A7" s="17" t="s">
        <v>6</v>
      </c>
      <c r="B7" s="6">
        <v>340.3122773290653</v>
      </c>
      <c r="C7" s="7">
        <v>119.70001882202307</v>
      </c>
      <c r="D7" s="16"/>
      <c r="E7" s="6">
        <v>390.40258148271454</v>
      </c>
      <c r="F7" s="6">
        <v>435.21638857106285</v>
      </c>
      <c r="G7" s="6">
        <v>254.51048526248402</v>
      </c>
      <c r="H7" s="7">
        <v>691.04210592061463</v>
      </c>
      <c r="I7" s="6">
        <v>329.41033345966707</v>
      </c>
      <c r="J7" s="6">
        <v>206.77558206145969</v>
      </c>
      <c r="K7" s="6">
        <v>434.39585444302179</v>
      </c>
      <c r="L7" s="6">
        <v>369.16137077080668</v>
      </c>
      <c r="M7" s="6">
        <v>182.61128763892447</v>
      </c>
      <c r="N7" s="6">
        <v>280.42863716261201</v>
      </c>
      <c r="O7" s="16">
        <v>1182.7484970934702</v>
      </c>
      <c r="P7" s="6">
        <v>209.28727609218947</v>
      </c>
      <c r="Q7" s="6">
        <v>334.68747460947509</v>
      </c>
      <c r="R7" s="6">
        <v>343.64500754673492</v>
      </c>
      <c r="S7" s="6">
        <v>288.91820647119073</v>
      </c>
      <c r="T7" s="6">
        <v>285.94495358258644</v>
      </c>
      <c r="U7" s="6">
        <v>293.3428613930858</v>
      </c>
      <c r="V7" s="7">
        <f>AVERAGE(B7:U7)</f>
        <v>366.97585261648356</v>
      </c>
      <c r="W7" s="7">
        <f>_xlfn.STDEV.S(B7:U7)</f>
        <v>231.88285905249413</v>
      </c>
      <c r="X7" s="7">
        <f>V7+2*W7</f>
        <v>830.74157072147182</v>
      </c>
      <c r="Y7" s="7"/>
      <c r="Z7" s="7">
        <f t="shared" ref="Z7:Z8" si="0">V7</f>
        <v>366.97585261648356</v>
      </c>
      <c r="AA7" s="7">
        <f t="shared" ref="AA7:AA8" si="1">2*W7</f>
        <v>463.76571810498825</v>
      </c>
      <c r="AB7" s="7">
        <f t="shared" ref="AB7:AB9" si="2">Z7+AA7</f>
        <v>830.74157072147182</v>
      </c>
      <c r="AE7" s="8"/>
      <c r="AF7" s="8"/>
    </row>
    <row r="8" spans="1:32" x14ac:dyDescent="0.3">
      <c r="A8" s="17" t="s">
        <v>7</v>
      </c>
      <c r="B8" s="6">
        <v>340.3122773290653</v>
      </c>
      <c r="C8" s="7">
        <v>119.70001882202307</v>
      </c>
      <c r="D8" s="16"/>
      <c r="E8" s="6">
        <v>390.40258148271454</v>
      </c>
      <c r="F8" s="6">
        <v>435.21638857106285</v>
      </c>
      <c r="G8" s="6">
        <v>254.51048526248402</v>
      </c>
      <c r="H8" s="16">
        <v>691.04210592061463</v>
      </c>
      <c r="I8" s="6">
        <v>329.41033345966707</v>
      </c>
      <c r="J8" s="6">
        <v>206.77558206145969</v>
      </c>
      <c r="K8" s="6">
        <v>434.39585444302179</v>
      </c>
      <c r="L8" s="6">
        <v>369.16137077080668</v>
      </c>
      <c r="M8" s="6">
        <v>182.61128763892447</v>
      </c>
      <c r="N8" s="6">
        <v>280.42863716261201</v>
      </c>
      <c r="O8" s="16"/>
      <c r="P8" s="6">
        <v>209.28727609218947</v>
      </c>
      <c r="Q8" s="6">
        <v>334.68747460947509</v>
      </c>
      <c r="R8" s="6">
        <v>343.64500754673492</v>
      </c>
      <c r="S8" s="6">
        <v>288.91820647119073</v>
      </c>
      <c r="T8" s="6">
        <v>285.94495358258644</v>
      </c>
      <c r="U8" s="6">
        <v>293.3428613930858</v>
      </c>
      <c r="V8" s="7">
        <f>AVERAGE(B8:U8)</f>
        <v>321.65515014553989</v>
      </c>
      <c r="W8" s="7">
        <f>_xlfn.STDEV.S(B8:U8)</f>
        <v>124.94645653738021</v>
      </c>
      <c r="X8" s="7">
        <f>V8+2*W8</f>
        <v>571.54806322030026</v>
      </c>
      <c r="Y8" s="7"/>
      <c r="Z8" s="7">
        <f t="shared" si="0"/>
        <v>321.65515014553989</v>
      </c>
      <c r="AA8" s="7">
        <f t="shared" si="1"/>
        <v>249.89291307476043</v>
      </c>
      <c r="AB8" s="7">
        <f t="shared" si="2"/>
        <v>571.54806322030026</v>
      </c>
      <c r="AC8" s="14"/>
      <c r="AD8" s="8"/>
      <c r="AE8" s="6"/>
    </row>
    <row r="9" spans="1:32" x14ac:dyDescent="0.3">
      <c r="A9" s="17" t="s">
        <v>8</v>
      </c>
      <c r="B9" s="6">
        <v>340.3122773290653</v>
      </c>
      <c r="C9" s="7">
        <v>119.70001882202307</v>
      </c>
      <c r="D9" s="16"/>
      <c r="E9" s="6">
        <v>390.40258148271454</v>
      </c>
      <c r="F9" s="6">
        <v>435.21638857106285</v>
      </c>
      <c r="G9" s="6">
        <v>254.51048526248402</v>
      </c>
      <c r="H9" s="16"/>
      <c r="I9" s="6">
        <v>329.41033345966707</v>
      </c>
      <c r="J9" s="6">
        <v>206.77558206145969</v>
      </c>
      <c r="K9" s="6">
        <v>434.39585444302179</v>
      </c>
      <c r="L9" s="6">
        <v>369.16137077080668</v>
      </c>
      <c r="M9" s="6">
        <v>182.61128763892447</v>
      </c>
      <c r="N9" s="6">
        <v>280.42863716261201</v>
      </c>
      <c r="O9" s="16"/>
      <c r="P9" s="6">
        <v>209.28727609218947</v>
      </c>
      <c r="Q9" s="6">
        <v>334.68747460947509</v>
      </c>
      <c r="R9" s="6">
        <v>343.64500754673492</v>
      </c>
      <c r="S9" s="6">
        <v>288.91820647119073</v>
      </c>
      <c r="T9" s="6">
        <v>285.94495358258644</v>
      </c>
      <c r="U9" s="6">
        <v>293.3428613930858</v>
      </c>
      <c r="V9" s="7">
        <f>AVERAGE(B9:U9)</f>
        <v>299.92650568818254</v>
      </c>
      <c r="W9" s="7">
        <f>_xlfn.STDEV.S(B9:U9)</f>
        <v>86.935496236867834</v>
      </c>
      <c r="X9" s="7">
        <f>V9+2*W9</f>
        <v>473.79749816191821</v>
      </c>
      <c r="Y9" s="7"/>
      <c r="Z9" s="20">
        <f>V9</f>
        <v>299.92650568818254</v>
      </c>
      <c r="AA9" s="20">
        <f>W9*2</f>
        <v>173.87099247373567</v>
      </c>
      <c r="AB9" s="20">
        <f t="shared" si="2"/>
        <v>473.79749816191821</v>
      </c>
      <c r="AC9" s="6">
        <f>(IF(B6&gt;Z9,0,B6-Z9)+IF(C6&gt;Z9,0,C6-Z9)+IF(D6&gt;Z9,0,D6-Z9)+IF(E6&gt;Z9,0,E6-Z9)+IF(F6&gt;Z9,0,F6-Z9)+IF(G6&gt;Z9,0,G6-Z9)+IF(H6&gt;Z9,0,H6-Z9)+IF(I6&gt;Z9,0,I6-Z9)+IF(J6&gt;Z9,0,J6-Z9)+IF(K6&gt;Z9,0,K6-Z9)+IF(L6&gt;Z9,0,L6-Z9)+IF(M6&gt;Z9,0,M6-Z9)+IF(N6&gt;Z9,0,N6-Z9)+IF(O6&gt;Z9,0,O6-Z9)+IF(P6&gt;Z9,0,P6-Z9)+IF(Q6&gt;Z9,0,Q6-Z9)+IF(R6&gt;Z9,0,R6-Z9)+IF(S6&gt;Z9,0,S6-Z9)+IF(T6&gt;Z9,0,T6-Z9)+IF(U6&gt;Z9,0,U6-Z9))/20</f>
        <v>-28.890962135354368</v>
      </c>
      <c r="AD9" s="6">
        <f>(IF(B6&lt;Z9,0,IF(B6&gt;AB9,0,B6-Z9))+IF(C6&lt;Z9,0,IF(C6&gt;AB9,0,C6-Z9))+IF(D6&lt;Z9,0,IF(D6&gt;AB9,0,D6-Z9))+IF(E6&lt;Z9,0,IF(E6&gt;AB9,0,E6-Z9))+IF(F6&lt;Z9,0,IF(F6&gt;AB9,0,F6-Z9))+IF(G6&lt;Z9,0,IF(G6&gt;AB9,0,G6-Z9))+IF(H6&lt;Z9,0,IF(H6&gt;AB9,0,H6-Z9))+IF(I6&lt;Z9,0,IF(I6&gt;AB9,0,I6-Z9))+IF(J6&lt;Z9,0,IF(J6&gt;AB9,0,J6-Z9))+IF(K6&lt;Z9,0,IF(K6&gt;AB9,0,K6-Z9))+IF(L6&lt;Z9,0,IF(L6&gt;AB9,0,L6-Z9))+IF(M6&lt;Z9,0,IF(M6&gt;AB9,0,M6-Z9))+IF(N6&lt;Z9,0,IF(N6&gt;AB9,0,N6-Z9))+IF(O6&lt;Z9,0,IF(O6&gt;AB9,0,O6-Z9))+IF(P6&lt;Z9,0,IF(P6&gt;AB9,0,P6-Z9))+IF(Q6&lt;Z9,0,IF(Q6&gt;AB9,0,Q6-Z9))+IF(R6&lt;Z9,0,IF(R6&gt;AB9,0,R6-Z9))+IF(S6&lt;Z9,0,IF(S6&gt;AB9,0,S6-Z9))+IF(T6&lt;Z9,0,IF(T6&gt;AB9,0,T6-Z9))+IF(U6&lt;Z9,0,IF(U6&gt;AB9,0,U6-Z9)))/20</f>
        <v>28.890962135354393</v>
      </c>
      <c r="AE9" s="22">
        <f>SUM(AC9:AD9)</f>
        <v>0</v>
      </c>
    </row>
    <row r="10" spans="1:32" s="5" customFormat="1" x14ac:dyDescent="0.3">
      <c r="A10" s="18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32" x14ac:dyDescent="0.3">
      <c r="A11" s="21" t="s">
        <v>18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7"/>
      <c r="W11" s="7"/>
      <c r="X11" s="7"/>
      <c r="Y11" s="7"/>
      <c r="Z11" s="7"/>
      <c r="AA11" s="7"/>
      <c r="AF11" s="8"/>
    </row>
    <row r="12" spans="1:32" x14ac:dyDescent="0.3">
      <c r="A12" s="8"/>
      <c r="B12" s="9">
        <v>1990</v>
      </c>
      <c r="C12" s="9">
        <v>1991</v>
      </c>
      <c r="D12" s="9">
        <v>1992</v>
      </c>
      <c r="E12" s="9">
        <v>1993</v>
      </c>
      <c r="F12" s="9">
        <v>1994</v>
      </c>
      <c r="G12" s="9">
        <v>1995</v>
      </c>
      <c r="H12" s="9">
        <v>1996</v>
      </c>
      <c r="I12" s="9">
        <v>1997</v>
      </c>
      <c r="J12" s="9">
        <v>1998</v>
      </c>
      <c r="K12" s="9">
        <v>1999</v>
      </c>
      <c r="L12" s="9">
        <v>2000</v>
      </c>
      <c r="M12" s="9">
        <v>2001</v>
      </c>
      <c r="N12" s="9">
        <v>2002</v>
      </c>
      <c r="O12" s="9">
        <v>2003</v>
      </c>
      <c r="P12" s="9">
        <v>2004</v>
      </c>
      <c r="Q12" s="9">
        <v>2005</v>
      </c>
      <c r="R12" s="9">
        <v>2006</v>
      </c>
      <c r="S12" s="9">
        <v>2007</v>
      </c>
      <c r="T12" s="9">
        <v>2008</v>
      </c>
      <c r="U12" s="9">
        <v>2009</v>
      </c>
      <c r="V12" s="9" t="s">
        <v>0</v>
      </c>
      <c r="W12" s="10" t="s">
        <v>12</v>
      </c>
      <c r="X12" s="10" t="s">
        <v>1</v>
      </c>
      <c r="Y12" s="10" t="s">
        <v>2</v>
      </c>
      <c r="Z12" s="11" t="s">
        <v>13</v>
      </c>
      <c r="AA12" s="11" t="s">
        <v>11</v>
      </c>
      <c r="AB12" s="12" t="s">
        <v>14</v>
      </c>
      <c r="AC12" s="13" t="s">
        <v>3</v>
      </c>
      <c r="AD12" s="14" t="s">
        <v>4</v>
      </c>
      <c r="AE12" s="9" t="s">
        <v>17</v>
      </c>
      <c r="AF12" s="8"/>
    </row>
    <row r="13" spans="1:32" x14ac:dyDescent="0.3">
      <c r="A13" s="15" t="s">
        <v>5</v>
      </c>
      <c r="B13" s="6">
        <v>340.3122773290653</v>
      </c>
      <c r="C13" s="7">
        <v>119.70001882202307</v>
      </c>
      <c r="D13" s="16">
        <v>2046.2869513008961</v>
      </c>
      <c r="E13" s="7">
        <v>390.40258148271454</v>
      </c>
      <c r="F13" s="7">
        <v>435.21638857106285</v>
      </c>
      <c r="G13" s="7">
        <v>254.51048526248402</v>
      </c>
      <c r="H13" s="7">
        <v>691.04210592061463</v>
      </c>
      <c r="I13" s="7">
        <v>329.41033345966707</v>
      </c>
      <c r="J13" s="7">
        <v>206.77558206145969</v>
      </c>
      <c r="K13" s="7">
        <v>434.39585444302179</v>
      </c>
      <c r="L13" s="7">
        <v>369.16137077080668</v>
      </c>
      <c r="M13" s="7">
        <v>182.61128763892447</v>
      </c>
      <c r="N13" s="7">
        <v>280.42863716261201</v>
      </c>
      <c r="O13" s="7">
        <v>1182.7484970934702</v>
      </c>
      <c r="P13" s="6">
        <v>209.28727609218947</v>
      </c>
      <c r="Q13" s="6">
        <v>334.68747460947509</v>
      </c>
      <c r="R13" s="6">
        <v>343.64500754673492</v>
      </c>
      <c r="S13" s="6">
        <v>288.91820647119073</v>
      </c>
      <c r="T13" s="6">
        <v>285.94495358258644</v>
      </c>
      <c r="U13" s="6">
        <v>293.3428613930858</v>
      </c>
      <c r="V13" s="7">
        <f>AVERAGE(B13:U13)</f>
        <v>450.94140755070418</v>
      </c>
      <c r="W13" s="7">
        <f>_xlfn.STDEV.S(B13:U13)</f>
        <v>438.11410215646094</v>
      </c>
      <c r="X13" s="7">
        <f>V13+2*W13</f>
        <v>1327.169611863626</v>
      </c>
      <c r="Y13" s="7">
        <f>IF((V13-2*W13)&lt;0,0,V13-2*W13)</f>
        <v>0</v>
      </c>
      <c r="Z13" s="7">
        <f>V13</f>
        <v>450.94140755070418</v>
      </c>
      <c r="AA13" s="7">
        <f>2*W13</f>
        <v>876.22820431292189</v>
      </c>
      <c r="AB13" s="7">
        <f>Z13+AA13</f>
        <v>1327.169611863626</v>
      </c>
      <c r="AC13" s="13"/>
      <c r="AD13" s="14"/>
      <c r="AE13" s="8"/>
      <c r="AF13" s="8"/>
    </row>
    <row r="14" spans="1:32" x14ac:dyDescent="0.3">
      <c r="A14" s="17" t="s">
        <v>6</v>
      </c>
      <c r="B14" s="6">
        <v>340.3122773290653</v>
      </c>
      <c r="C14" s="7">
        <v>119.70001882202307</v>
      </c>
      <c r="D14" s="16"/>
      <c r="E14" s="6">
        <v>390.40258148271454</v>
      </c>
      <c r="F14" s="6">
        <v>435.21638857106285</v>
      </c>
      <c r="G14" s="6">
        <v>254.51048526248402</v>
      </c>
      <c r="H14" s="7">
        <v>691.04210592061463</v>
      </c>
      <c r="I14" s="6">
        <v>329.41033345966707</v>
      </c>
      <c r="J14" s="6">
        <v>206.77558206145969</v>
      </c>
      <c r="K14" s="6">
        <v>434.39585444302179</v>
      </c>
      <c r="L14" s="6">
        <v>369.16137077080668</v>
      </c>
      <c r="M14" s="6">
        <v>182.61128763892447</v>
      </c>
      <c r="N14" s="6">
        <v>280.42863716261201</v>
      </c>
      <c r="O14" s="16">
        <v>1182.7484970934702</v>
      </c>
      <c r="P14" s="6">
        <v>209.28727609218947</v>
      </c>
      <c r="Q14" s="6">
        <v>334.68747460947509</v>
      </c>
      <c r="R14" s="6">
        <v>343.64500754673492</v>
      </c>
      <c r="S14" s="6">
        <v>288.91820647119073</v>
      </c>
      <c r="T14" s="6">
        <v>285.94495358258644</v>
      </c>
      <c r="U14" s="6">
        <v>293.3428613930858</v>
      </c>
      <c r="V14" s="7">
        <f>AVERAGE(B14:U14)</f>
        <v>366.97585261648356</v>
      </c>
      <c r="W14" s="7">
        <f>_xlfn.STDEV.S(B14:U14)</f>
        <v>231.88285905249413</v>
      </c>
      <c r="X14" s="7">
        <f>V14+2*W14</f>
        <v>830.74157072147182</v>
      </c>
      <c r="Y14" s="7">
        <f>IF((V14-2*W14)&lt;0,0,V14-2*W14)</f>
        <v>0</v>
      </c>
      <c r="Z14" s="7">
        <f t="shared" ref="Z14:Z15" si="3">V14</f>
        <v>366.97585261648356</v>
      </c>
      <c r="AA14" s="7">
        <f t="shared" ref="AA14:AA15" si="4">2*W14</f>
        <v>463.76571810498825</v>
      </c>
      <c r="AB14" s="7">
        <f t="shared" ref="AB14:AB16" si="5">Z14+AA14</f>
        <v>830.74157072147182</v>
      </c>
      <c r="AE14" s="8"/>
      <c r="AF14" s="8"/>
    </row>
    <row r="15" spans="1:32" x14ac:dyDescent="0.3">
      <c r="A15" s="17" t="s">
        <v>7</v>
      </c>
      <c r="B15" s="6">
        <v>340.3122773290653</v>
      </c>
      <c r="C15" s="7">
        <v>119.70001882202307</v>
      </c>
      <c r="D15" s="16"/>
      <c r="E15" s="6">
        <v>390.40258148271454</v>
      </c>
      <c r="F15" s="6">
        <v>435.21638857106285</v>
      </c>
      <c r="G15" s="6">
        <v>254.51048526248402</v>
      </c>
      <c r="H15" s="16">
        <v>691.04210592061463</v>
      </c>
      <c r="I15" s="6">
        <v>329.41033345966707</v>
      </c>
      <c r="J15" s="6">
        <v>206.77558206145969</v>
      </c>
      <c r="K15" s="6">
        <v>434.39585444302179</v>
      </c>
      <c r="L15" s="6">
        <v>369.16137077080668</v>
      </c>
      <c r="M15" s="6">
        <v>182.61128763892447</v>
      </c>
      <c r="N15" s="6">
        <v>280.42863716261201</v>
      </c>
      <c r="O15" s="16"/>
      <c r="P15" s="6">
        <v>209.28727609218947</v>
      </c>
      <c r="Q15" s="6">
        <v>334.68747460947509</v>
      </c>
      <c r="R15" s="6">
        <v>343.64500754673492</v>
      </c>
      <c r="S15" s="6">
        <v>288.91820647119073</v>
      </c>
      <c r="T15" s="6">
        <v>285.94495358258644</v>
      </c>
      <c r="U15" s="6">
        <v>293.3428613930858</v>
      </c>
      <c r="V15" s="7">
        <f>AVERAGE(B15:U15)</f>
        <v>321.65515014553989</v>
      </c>
      <c r="W15" s="7">
        <f>_xlfn.STDEV.S(B15:U15)</f>
        <v>124.94645653738021</v>
      </c>
      <c r="X15" s="7">
        <f>V15+2*W15</f>
        <v>571.54806322030026</v>
      </c>
      <c r="Y15" s="7">
        <f>IF((V15-2*W15)&lt;0,0,V15-2*W15)</f>
        <v>71.762237070779463</v>
      </c>
      <c r="Z15" s="7">
        <f t="shared" si="3"/>
        <v>321.65515014553989</v>
      </c>
      <c r="AA15" s="7">
        <f t="shared" si="4"/>
        <v>249.89291307476043</v>
      </c>
      <c r="AB15" s="7">
        <f t="shared" si="5"/>
        <v>571.54806322030026</v>
      </c>
      <c r="AC15" s="14"/>
      <c r="AD15" s="8"/>
      <c r="AE15" s="6"/>
    </row>
    <row r="16" spans="1:32" x14ac:dyDescent="0.3">
      <c r="A16" s="17" t="s">
        <v>8</v>
      </c>
      <c r="B16" s="6">
        <v>340.3122773290653</v>
      </c>
      <c r="C16" s="16">
        <v>119.70001882202307</v>
      </c>
      <c r="D16" s="16"/>
      <c r="E16" s="6">
        <v>390.40258148271454</v>
      </c>
      <c r="F16" s="6">
        <v>435.21638857106285</v>
      </c>
      <c r="G16" s="6">
        <v>254.51048526248402</v>
      </c>
      <c r="H16" s="16"/>
      <c r="I16" s="6">
        <v>329.41033345966707</v>
      </c>
      <c r="J16" s="6">
        <v>206.77558206145969</v>
      </c>
      <c r="K16" s="6">
        <v>434.39585444302179</v>
      </c>
      <c r="L16" s="6">
        <v>369.16137077080668</v>
      </c>
      <c r="M16" s="6">
        <v>182.61128763892447</v>
      </c>
      <c r="N16" s="6">
        <v>280.42863716261201</v>
      </c>
      <c r="O16" s="16"/>
      <c r="P16" s="6">
        <v>209.28727609218947</v>
      </c>
      <c r="Q16" s="6">
        <v>334.68747460947509</v>
      </c>
      <c r="R16" s="6">
        <v>343.64500754673492</v>
      </c>
      <c r="S16" s="6">
        <v>288.91820647119073</v>
      </c>
      <c r="T16" s="6">
        <v>285.94495358258644</v>
      </c>
      <c r="U16" s="6">
        <v>293.3428613930858</v>
      </c>
      <c r="V16" s="7">
        <f>AVERAGE(B16:U16)</f>
        <v>299.92650568818254</v>
      </c>
      <c r="W16" s="7">
        <f>_xlfn.STDEV.S(B16:U16)</f>
        <v>86.935496236867834</v>
      </c>
      <c r="X16" s="7">
        <f>V16+2*W16</f>
        <v>473.79749816191821</v>
      </c>
      <c r="Y16" s="7">
        <f>IF((V16-2*W16)&lt;0,0,V16-2*W16)</f>
        <v>126.05551321444688</v>
      </c>
      <c r="Z16" s="7">
        <f>V16</f>
        <v>299.92650568818254</v>
      </c>
      <c r="AA16" s="7">
        <f>W16*2</f>
        <v>173.87099247373567</v>
      </c>
      <c r="AB16" s="7">
        <f t="shared" si="5"/>
        <v>473.79749816191821</v>
      </c>
      <c r="AC16" s="6"/>
      <c r="AD16" s="6"/>
      <c r="AE16" s="6"/>
    </row>
    <row r="17" spans="1:35" ht="14.4" customHeight="1" x14ac:dyDescent="0.3">
      <c r="A17" s="17" t="s">
        <v>9</v>
      </c>
      <c r="B17" s="6">
        <v>340.3122773290653</v>
      </c>
      <c r="C17" s="16"/>
      <c r="D17" s="16"/>
      <c r="E17" s="6">
        <v>390.40258148271454</v>
      </c>
      <c r="F17" s="6">
        <v>435.21638857106285</v>
      </c>
      <c r="G17" s="6">
        <v>254.51048526248402</v>
      </c>
      <c r="H17" s="16"/>
      <c r="I17" s="6">
        <v>329.41033345966707</v>
      </c>
      <c r="J17" s="6">
        <v>206.77558206145969</v>
      </c>
      <c r="K17" s="6">
        <v>434.39585444302179</v>
      </c>
      <c r="L17" s="6">
        <v>369.16137077080668</v>
      </c>
      <c r="M17" s="6">
        <v>182.61128763892447</v>
      </c>
      <c r="N17" s="6">
        <v>280.42863716261201</v>
      </c>
      <c r="O17" s="16"/>
      <c r="P17" s="6">
        <v>209.28727609218947</v>
      </c>
      <c r="Q17" s="6">
        <v>334.68747460947509</v>
      </c>
      <c r="R17" s="6">
        <v>343.64500754673492</v>
      </c>
      <c r="S17" s="6">
        <v>288.91820647119073</v>
      </c>
      <c r="T17" s="6">
        <v>285.94495358258644</v>
      </c>
      <c r="U17" s="6">
        <v>293.3428613930858</v>
      </c>
      <c r="V17" s="7">
        <f>AVERAGE(B17:U17)</f>
        <v>311.19066111731746</v>
      </c>
      <c r="W17" s="7">
        <f>_xlfn.STDEV.S(B17:U17)</f>
        <v>75.900286502130527</v>
      </c>
      <c r="X17" s="7">
        <f>V17+2*W17</f>
        <v>462.99123412157849</v>
      </c>
      <c r="Y17" s="7">
        <f>IF((V17-2*W17)&lt;0,0,V17-2*W17)</f>
        <v>159.39008811305641</v>
      </c>
      <c r="Z17" s="20">
        <f>V17</f>
        <v>311.19066111731746</v>
      </c>
      <c r="AA17" s="20">
        <f>W17*2</f>
        <v>151.80057300426105</v>
      </c>
      <c r="AB17" s="20">
        <f t="shared" ref="AB17" si="6">Z17+AA17</f>
        <v>462.99123412157849</v>
      </c>
      <c r="AC17" s="6">
        <f>(IF(B14&gt;Z17,0,B14-Z17)+IF(C14&gt;Z17,0,C14-Z17)+IF(D14&gt;Z17,0,D14-Z17)+IF(E14&gt;Z17,0,E14-Z17)+IF(F14&gt;Z17,0,F14-Z17)+IF(G14&gt;Z17,0,G14-Z17)+IF(H14&gt;Z17,0,H14-Z17)+IF(I14&gt;Z17,0,I14-Z17)+IF(J14&gt;Z17,0,J14-Z17)+IF(K14&gt;Z17,0,K14-Z17)+IF(L14&gt;Z17,0,L14-Z17)+IF(M14&gt;Z17,0,M14-Z17)+IF(N14&gt;Z17,0,N14-Z17)+IF(O14&gt;Z17,0,O14-Z17)+IF(P14&gt;Z17,0,P14-Z17)+IF(Q14&gt;Z17,0,Q14-Z17)+IF(R14&gt;Z17,0,R14-Z17)+IF(S14&gt;Z17,0,S14-Z17)+IF(T14&gt;Z17,0,T14-Z17)+IF(U14&gt;Z17,0,U14-Z17))/20</f>
        <v>-49.519365134330954</v>
      </c>
      <c r="AD17" s="6">
        <f>(IF(B14&lt;Z17,0,IF(B14&gt;AB17,0,B14-Z17))+IF(C14&lt;Z17,0,IF(C14&gt;AB17,0,C14-Z17))+IF(D14&lt;Z17,0,IF(D14&gt;AB17,0,D14-Z17))+IF(E14&lt;Z17,0,IF(E14&gt;AB17,0,E14-Z17))+IF(F14&lt;Z17,0,IF(F14&gt;AB17,0,F14-Z17))+IF(G14&lt;Z17,0,IF(G14&gt;AB17,0,G14-Z17))+IF(H14&lt;Z17,0,IF(H14&gt;AB17,0,H14-Z17))+IF(I14&lt;Z17,0,IF(I14&gt;AB17,0,I14-Z17))+IF(J14&lt;Z17,0,IF(J14&gt;AB17,0,J14-Z17))+IF(K14&lt;Z17,0,IF(K14&gt;AB17,0,K14-Z17))+IF(L14&lt;Z17,0,IF(L14&gt;AB17,0,L14-Z17))+IF(M14&lt;Z17,0,IF(M14&gt;AB17,0,M14-Z17))+IF(N14&lt;Z17,0,IF(N14&gt;AB17,0,N14-Z17))+IF(O14&lt;Z17,0,IF(O14&gt;AB17,0,O14-Z17))+IF(P14&lt;Z17,0,IF(P14&gt;AB17,0,P14-Z17))+IF(Q14&lt;Z17,0,IF(Q14&gt;AB17,0,Q14-Z17))+IF(R14&lt;Z17,0,IF(R14&gt;AB17,0,R14-Z17))+IF(S14&lt;Z17,0,IF(S14&gt;AB17,0,S14-Z17))+IF(T14&lt;Z17,0,IF(T14&gt;AB17,0,T14-Z17))+IF(U14&lt;Z17,0,IF(U14&gt;AB17,0,U14-Z17)))/20</f>
        <v>24.385299963700426</v>
      </c>
      <c r="AE17" s="23">
        <f>SUM(AC17:AD17)</f>
        <v>-25.134065170630528</v>
      </c>
      <c r="AF17" s="3" t="s">
        <v>22</v>
      </c>
      <c r="AG17" s="3"/>
      <c r="AH17" s="3"/>
      <c r="AI17" s="3"/>
    </row>
    <row r="18" spans="1:35" x14ac:dyDescent="0.3">
      <c r="AF18" s="3"/>
      <c r="AG18" s="3"/>
      <c r="AH18" s="3"/>
      <c r="AI18" s="3"/>
    </row>
    <row r="19" spans="1:35" x14ac:dyDescent="0.3">
      <c r="AF19" s="3"/>
      <c r="AG19" s="3"/>
      <c r="AH19" s="3"/>
      <c r="AI19" s="3"/>
    </row>
    <row r="20" spans="1:35" x14ac:dyDescent="0.3">
      <c r="AF20" s="3"/>
      <c r="AG20" s="3"/>
      <c r="AH20" s="3"/>
      <c r="AI20" s="3"/>
    </row>
  </sheetData>
  <mergeCells count="4">
    <mergeCell ref="AF17:AI20"/>
    <mergeCell ref="A1:V2"/>
    <mergeCell ref="AB1:AB4"/>
    <mergeCell ref="AC1:A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2013-05-21T12:15:42Z</dcterms:created>
  <dcterms:modified xsi:type="dcterms:W3CDTF">2013-05-21T14:23:09Z</dcterms:modified>
</cp:coreProperties>
</file>